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D11" i="1"/>
  <c r="C28"/>
  <c r="B26"/>
  <c r="C26"/>
  <c r="D26" s="1"/>
  <c r="B31"/>
  <c r="B30"/>
  <c r="B29"/>
  <c r="B28"/>
  <c r="B27"/>
  <c r="B25"/>
  <c r="D25" s="1"/>
  <c r="B24"/>
  <c r="C24"/>
  <c r="D24" s="1"/>
  <c r="B20"/>
  <c r="B19"/>
  <c r="B18"/>
  <c r="C20"/>
  <c r="D20" s="1"/>
  <c r="C19"/>
  <c r="C18"/>
  <c r="D18" s="1"/>
  <c r="B23"/>
  <c r="D23" s="1"/>
  <c r="B22"/>
  <c r="D22" s="1"/>
  <c r="B21"/>
  <c r="D21" s="1"/>
  <c r="B17"/>
  <c r="B16"/>
  <c r="B15"/>
  <c r="C17"/>
  <c r="D17" s="1"/>
  <c r="C16"/>
  <c r="C15"/>
  <c r="D15" s="1"/>
  <c r="B14"/>
  <c r="B13"/>
  <c r="D14"/>
  <c r="C14" s="1"/>
  <c r="D13"/>
  <c r="C13" s="1"/>
  <c r="B12"/>
  <c r="B11"/>
  <c r="B10"/>
  <c r="D12"/>
  <c r="D10"/>
  <c r="C10" s="1"/>
  <c r="D9"/>
  <c r="D8"/>
  <c r="D7"/>
  <c r="C9"/>
  <c r="C8"/>
  <c r="C7"/>
  <c r="B9"/>
  <c r="B8"/>
  <c r="B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C12" l="1"/>
  <c r="D16"/>
  <c r="D19"/>
  <c r="C11"/>
  <c r="D28"/>
</calcChain>
</file>

<file path=xl/sharedStrings.xml><?xml version="1.0" encoding="utf-8"?>
<sst xmlns="http://schemas.openxmlformats.org/spreadsheetml/2006/main" count="70" uniqueCount="38">
  <si>
    <t>Total Mortgage Originations</t>
  </si>
  <si>
    <t>Adjustable Rate Mortgage Originations as Percent of Total Mortgage Originations</t>
  </si>
  <si>
    <t>Source Document</t>
  </si>
  <si>
    <t>2005 Golden West Annual Report</t>
  </si>
  <si>
    <t>2002 Golden West Annual Report</t>
  </si>
  <si>
    <t>1999 Golden West Annual Report</t>
  </si>
  <si>
    <t>1997 Golden West Annual Report</t>
  </si>
  <si>
    <t>MD&amp;A Text:  Proportion of ARMs reported on page 50</t>
  </si>
  <si>
    <t>MD&amp;A Table:  Adjustable Mortgage Originations by Index, page 52</t>
  </si>
  <si>
    <t>MD&amp;A Table:  Adjustable Mortgage Originations by Index, 2000-2002, page 53</t>
  </si>
  <si>
    <t>MD&amp;A Table:  Adjustable Mortgage Originations by Index, 2003-2005, page 67</t>
  </si>
  <si>
    <t>1991 Golden West Annual Report</t>
  </si>
  <si>
    <t>MD&amp;A Text:  Proportion of ARMs reported on page 41</t>
  </si>
  <si>
    <t>1994 Golden West Annual Report</t>
  </si>
  <si>
    <t>MD&amp;A Text:  Proportion of ARMs reported on page 48</t>
  </si>
  <si>
    <t>Source for ARM Origination Reported Data (1998-2005) or Estimate (1997 and earlier)</t>
  </si>
  <si>
    <t>1989 Golden West Annual Report</t>
  </si>
  <si>
    <t>Nearly all mortgage originations were ARMS, page 12</t>
  </si>
  <si>
    <t>Primarily fixed-rate loans with three to five year due to call rates or adjustable rate mortgages, MD&amp;A Text: page 26</t>
  </si>
  <si>
    <t>na</t>
  </si>
  <si>
    <t>MD&amp;A Text:  Proportion of ARMs reported on page 36</t>
  </si>
  <si>
    <t>Golden West Financial Corporation</t>
  </si>
  <si>
    <t>Estimated Volume of Adjustable Rate Mortgage Originations</t>
  </si>
  <si>
    <t>1981-2005</t>
  </si>
  <si>
    <t>Year</t>
  </si>
  <si>
    <t>1986 Golden West Annual Report</t>
  </si>
  <si>
    <t>1985 Golden West Annual Report</t>
  </si>
  <si>
    <t>1984 Golden West Annual Report</t>
  </si>
  <si>
    <t>1983 Golden West Annual Report</t>
  </si>
  <si>
    <t>1982 Golden West Annual Report</t>
  </si>
  <si>
    <t>1981 Golden West Annual Report</t>
  </si>
  <si>
    <t>Dollars in Thousands</t>
  </si>
  <si>
    <t>Text on page 11 cites need for S&amp;Ls to be able to use adjustable rate loans in order to manage interest rate risk.</t>
  </si>
  <si>
    <t>Text on page 10 re: 1983 and 1982 originations:  …substantially all of which, in both years, were Adjustable Rate Mortgages (ARM'S).               Another statement in MD&amp;A:  During 1982 and 1983, loan originations were almost exclusively rate-sensitive mortgages -- fixed-rate loans with three or five year due or call dates or adjustable rate loans; MD&amp;A Text: page 26</t>
  </si>
  <si>
    <t xml:space="preserve"> Adjustable Rate Mortgage Originations                   ($ Volume)</t>
  </si>
  <si>
    <t>The amount of fixed-rate lending that Golden West engaged in during 1986 amounted to 18%, page 13 [ARM percent therefore calculated as 82%)</t>
  </si>
  <si>
    <t>1981(a)</t>
  </si>
  <si>
    <t>(a)  1981 was the the year when adjustables were first authorized for federally chartered thrifts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</si>
</sst>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164" fontId="0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9" fontId="0" fillId="0" borderId="1" xfId="2" applyFont="1" applyBorder="1" applyAlignment="1">
      <alignment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A33" sqref="A33:F33"/>
    </sheetView>
  </sheetViews>
  <sheetFormatPr defaultRowHeight="15"/>
  <cols>
    <col min="1" max="1" width="6.5703125" customWidth="1"/>
    <col min="2" max="2" width="12" customWidth="1"/>
    <col min="3" max="3" width="14.5703125" customWidth="1"/>
    <col min="4" max="4" width="14" customWidth="1"/>
    <col min="5" max="5" width="23.85546875" customWidth="1"/>
    <col min="6" max="6" width="44.85546875" style="1" customWidth="1"/>
    <col min="7" max="7" width="37.28515625" customWidth="1"/>
  </cols>
  <sheetData>
    <row r="1" spans="1:6">
      <c r="A1" s="10" t="s">
        <v>21</v>
      </c>
      <c r="B1" s="10"/>
      <c r="C1" s="10"/>
      <c r="D1" s="10"/>
      <c r="E1" s="10"/>
      <c r="F1" s="10"/>
    </row>
    <row r="2" spans="1:6">
      <c r="A2" s="10" t="s">
        <v>22</v>
      </c>
      <c r="B2" s="10"/>
      <c r="C2" s="10"/>
      <c r="D2" s="10"/>
      <c r="E2" s="10"/>
      <c r="F2" s="10"/>
    </row>
    <row r="3" spans="1:6">
      <c r="A3" s="10" t="s">
        <v>23</v>
      </c>
      <c r="B3" s="10"/>
      <c r="C3" s="10"/>
      <c r="D3" s="10"/>
      <c r="E3" s="10"/>
      <c r="F3" s="10"/>
    </row>
    <row r="4" spans="1:6">
      <c r="A4" s="10" t="s">
        <v>31</v>
      </c>
      <c r="B4" s="10"/>
      <c r="C4" s="10"/>
      <c r="D4" s="10"/>
      <c r="E4" s="10"/>
      <c r="F4" s="10"/>
    </row>
    <row r="6" spans="1:6" s="1" customFormat="1" ht="90">
      <c r="A6" s="2" t="s">
        <v>24</v>
      </c>
      <c r="B6" s="2" t="s">
        <v>0</v>
      </c>
      <c r="C6" s="2" t="s">
        <v>1</v>
      </c>
      <c r="D6" s="2" t="s">
        <v>34</v>
      </c>
      <c r="E6" s="2" t="s">
        <v>2</v>
      </c>
      <c r="F6" s="2" t="s">
        <v>15</v>
      </c>
    </row>
    <row r="7" spans="1:6" ht="30">
      <c r="A7" s="5">
        <f>2005</f>
        <v>2005</v>
      </c>
      <c r="B7" s="6">
        <f>51516</f>
        <v>51516</v>
      </c>
      <c r="C7" s="7">
        <f>99%</f>
        <v>0.99</v>
      </c>
      <c r="D7" s="6">
        <f>51095</f>
        <v>51095</v>
      </c>
      <c r="E7" s="3" t="s">
        <v>3</v>
      </c>
      <c r="F7" s="4" t="s">
        <v>10</v>
      </c>
    </row>
    <row r="8" spans="1:6" ht="30">
      <c r="A8" s="5">
        <f>A7-1</f>
        <v>2004</v>
      </c>
      <c r="B8" s="6">
        <f>48989</f>
        <v>48989</v>
      </c>
      <c r="C8" s="7">
        <f>99%</f>
        <v>0.99</v>
      </c>
      <c r="D8" s="6">
        <f>48430</f>
        <v>48430</v>
      </c>
      <c r="E8" s="3" t="s">
        <v>3</v>
      </c>
      <c r="F8" s="4" t="s">
        <v>10</v>
      </c>
    </row>
    <row r="9" spans="1:6" ht="30">
      <c r="A9" s="5">
        <f t="shared" ref="A9:A30" si="0">A8-1</f>
        <v>2003</v>
      </c>
      <c r="B9" s="6">
        <f>35985</f>
        <v>35985</v>
      </c>
      <c r="C9" s="7">
        <f>94%</f>
        <v>0.94</v>
      </c>
      <c r="D9" s="6">
        <f>33654</f>
        <v>33654</v>
      </c>
      <c r="E9" s="3" t="s">
        <v>3</v>
      </c>
      <c r="F9" s="4" t="s">
        <v>10</v>
      </c>
    </row>
    <row r="10" spans="1:6" ht="30">
      <c r="A10" s="5">
        <f t="shared" si="0"/>
        <v>2002</v>
      </c>
      <c r="B10" s="6">
        <f>26683</f>
        <v>26683</v>
      </c>
      <c r="C10" s="7">
        <f>D10/B10</f>
        <v>0.916051418506165</v>
      </c>
      <c r="D10" s="6">
        <f>24443</f>
        <v>24443</v>
      </c>
      <c r="E10" s="3" t="s">
        <v>4</v>
      </c>
      <c r="F10" s="4" t="s">
        <v>9</v>
      </c>
    </row>
    <row r="11" spans="1:6" ht="30">
      <c r="A11" s="5">
        <f t="shared" si="0"/>
        <v>2001</v>
      </c>
      <c r="B11" s="6">
        <f>20763</f>
        <v>20763</v>
      </c>
      <c r="C11" s="7">
        <f t="shared" ref="C11:C14" si="1">D11/B11</f>
        <v>0.83961855223233639</v>
      </c>
      <c r="D11" s="6">
        <f>17433</f>
        <v>17433</v>
      </c>
      <c r="E11" s="3" t="s">
        <v>4</v>
      </c>
      <c r="F11" s="4" t="s">
        <v>9</v>
      </c>
    </row>
    <row r="12" spans="1:6" ht="30">
      <c r="A12" s="5">
        <f t="shared" si="0"/>
        <v>2000</v>
      </c>
      <c r="B12" s="6">
        <f>19783</f>
        <v>19783</v>
      </c>
      <c r="C12" s="7">
        <f t="shared" si="1"/>
        <v>0.96264469494010008</v>
      </c>
      <c r="D12" s="6">
        <f>19044</f>
        <v>19044</v>
      </c>
      <c r="E12" s="3" t="s">
        <v>4</v>
      </c>
      <c r="F12" s="4" t="s">
        <v>9</v>
      </c>
    </row>
    <row r="13" spans="1:6" ht="30">
      <c r="A13" s="5">
        <f t="shared" si="0"/>
        <v>1999</v>
      </c>
      <c r="B13" s="6">
        <f>12672</f>
        <v>12672</v>
      </c>
      <c r="C13" s="7">
        <f t="shared" si="1"/>
        <v>0.91003787878787878</v>
      </c>
      <c r="D13" s="6">
        <f>11532</f>
        <v>11532</v>
      </c>
      <c r="E13" s="3" t="s">
        <v>5</v>
      </c>
      <c r="F13" s="4" t="s">
        <v>8</v>
      </c>
    </row>
    <row r="14" spans="1:6" ht="30">
      <c r="A14" s="5">
        <f t="shared" si="0"/>
        <v>1998</v>
      </c>
      <c r="B14" s="6">
        <f>8188</f>
        <v>8188</v>
      </c>
      <c r="C14" s="7">
        <f t="shared" si="1"/>
        <v>0.82254518808011723</v>
      </c>
      <c r="D14" s="6">
        <f>6735</f>
        <v>6735</v>
      </c>
      <c r="E14" s="3" t="s">
        <v>5</v>
      </c>
      <c r="F14" s="4" t="s">
        <v>8</v>
      </c>
    </row>
    <row r="15" spans="1:6" ht="30">
      <c r="A15" s="5">
        <f t="shared" si="0"/>
        <v>1997</v>
      </c>
      <c r="B15" s="6">
        <f>7483</f>
        <v>7483</v>
      </c>
      <c r="C15" s="7">
        <f>95%</f>
        <v>0.95</v>
      </c>
      <c r="D15" s="6">
        <f>C15*B15</f>
        <v>7108.8499999999995</v>
      </c>
      <c r="E15" s="3" t="s">
        <v>6</v>
      </c>
      <c r="F15" s="4" t="s">
        <v>7</v>
      </c>
    </row>
    <row r="16" spans="1:6" ht="30">
      <c r="A16" s="5">
        <f t="shared" si="0"/>
        <v>1996</v>
      </c>
      <c r="B16" s="6">
        <f>7013</f>
        <v>7013</v>
      </c>
      <c r="C16" s="7">
        <f>90%</f>
        <v>0.9</v>
      </c>
      <c r="D16" s="6">
        <f t="shared" ref="D16:D20" si="2">C16*B16</f>
        <v>6311.7</v>
      </c>
      <c r="E16" s="3" t="s">
        <v>6</v>
      </c>
      <c r="F16" s="4" t="s">
        <v>7</v>
      </c>
    </row>
    <row r="17" spans="1:6" ht="30">
      <c r="A17" s="5">
        <f t="shared" si="0"/>
        <v>1995</v>
      </c>
      <c r="B17" s="6">
        <f>5949</f>
        <v>5949</v>
      </c>
      <c r="C17" s="7">
        <f>93%</f>
        <v>0.93</v>
      </c>
      <c r="D17" s="6">
        <f t="shared" si="2"/>
        <v>5532.5700000000006</v>
      </c>
      <c r="E17" s="3" t="s">
        <v>6</v>
      </c>
      <c r="F17" s="4" t="s">
        <v>7</v>
      </c>
    </row>
    <row r="18" spans="1:6" ht="30">
      <c r="A18" s="5">
        <f t="shared" si="0"/>
        <v>1994</v>
      </c>
      <c r="B18" s="6">
        <f>6638</f>
        <v>6638</v>
      </c>
      <c r="C18" s="7">
        <f>93%</f>
        <v>0.93</v>
      </c>
      <c r="D18" s="6">
        <f t="shared" si="2"/>
        <v>6173.34</v>
      </c>
      <c r="E18" s="3" t="s">
        <v>13</v>
      </c>
      <c r="F18" s="4" t="s">
        <v>14</v>
      </c>
    </row>
    <row r="19" spans="1:6" ht="30">
      <c r="A19" s="5">
        <f t="shared" si="0"/>
        <v>1993</v>
      </c>
      <c r="B19" s="6">
        <f>6412</f>
        <v>6412</v>
      </c>
      <c r="C19" s="7">
        <f>75%</f>
        <v>0.75</v>
      </c>
      <c r="D19" s="6">
        <f t="shared" si="2"/>
        <v>4809</v>
      </c>
      <c r="E19" s="3" t="s">
        <v>13</v>
      </c>
      <c r="F19" s="4" t="s">
        <v>14</v>
      </c>
    </row>
    <row r="20" spans="1:6" ht="30">
      <c r="A20" s="5">
        <f t="shared" si="0"/>
        <v>1992</v>
      </c>
      <c r="B20" s="6">
        <f>6455</f>
        <v>6455</v>
      </c>
      <c r="C20" s="7">
        <f>80%</f>
        <v>0.8</v>
      </c>
      <c r="D20" s="6">
        <f t="shared" si="2"/>
        <v>5164</v>
      </c>
      <c r="E20" s="3" t="s">
        <v>13</v>
      </c>
      <c r="F20" s="4" t="s">
        <v>14</v>
      </c>
    </row>
    <row r="21" spans="1:6" ht="30">
      <c r="A21" s="5">
        <f t="shared" si="0"/>
        <v>1991</v>
      </c>
      <c r="B21" s="6">
        <f>4877</f>
        <v>4877</v>
      </c>
      <c r="C21" s="7">
        <v>0.89</v>
      </c>
      <c r="D21" s="6">
        <f t="shared" ref="D21:D26" si="3">C21*B21</f>
        <v>4340.53</v>
      </c>
      <c r="E21" s="3" t="s">
        <v>11</v>
      </c>
      <c r="F21" s="4" t="s">
        <v>12</v>
      </c>
    </row>
    <row r="22" spans="1:6" ht="30">
      <c r="A22" s="5">
        <f t="shared" si="0"/>
        <v>1990</v>
      </c>
      <c r="B22" s="6">
        <f>4309</f>
        <v>4309</v>
      </c>
      <c r="C22" s="7">
        <v>0.93</v>
      </c>
      <c r="D22" s="6">
        <f t="shared" si="3"/>
        <v>4007.3700000000003</v>
      </c>
      <c r="E22" s="3" t="s">
        <v>11</v>
      </c>
      <c r="F22" s="4" t="s">
        <v>12</v>
      </c>
    </row>
    <row r="23" spans="1:6" ht="30">
      <c r="A23" s="5">
        <f t="shared" si="0"/>
        <v>1989</v>
      </c>
      <c r="B23" s="6">
        <f>4697</f>
        <v>4697</v>
      </c>
      <c r="C23" s="7">
        <v>0.91</v>
      </c>
      <c r="D23" s="6">
        <f t="shared" si="3"/>
        <v>4274.2700000000004</v>
      </c>
      <c r="E23" s="3" t="s">
        <v>11</v>
      </c>
      <c r="F23" s="4" t="s">
        <v>12</v>
      </c>
    </row>
    <row r="24" spans="1:6" ht="30">
      <c r="A24" s="5">
        <f t="shared" si="0"/>
        <v>1988</v>
      </c>
      <c r="B24" s="6">
        <f>4717</f>
        <v>4717</v>
      </c>
      <c r="C24" s="7">
        <f>94%</f>
        <v>0.94</v>
      </c>
      <c r="D24" s="6">
        <f t="shared" si="3"/>
        <v>4433.9799999999996</v>
      </c>
      <c r="E24" s="3" t="s">
        <v>16</v>
      </c>
      <c r="F24" s="4" t="s">
        <v>12</v>
      </c>
    </row>
    <row r="25" spans="1:6" ht="30">
      <c r="A25" s="5">
        <f t="shared" si="0"/>
        <v>1987</v>
      </c>
      <c r="B25" s="6">
        <f>2660</f>
        <v>2660</v>
      </c>
      <c r="C25" s="7">
        <v>0.87</v>
      </c>
      <c r="D25" s="6">
        <f t="shared" si="3"/>
        <v>2314.1999999999998</v>
      </c>
      <c r="E25" s="3" t="s">
        <v>16</v>
      </c>
      <c r="F25" s="4" t="s">
        <v>12</v>
      </c>
    </row>
    <row r="26" spans="1:6" ht="60">
      <c r="A26" s="5">
        <f t="shared" si="0"/>
        <v>1986</v>
      </c>
      <c r="B26" s="6">
        <f>2172</f>
        <v>2172</v>
      </c>
      <c r="C26" s="7">
        <f>1-0.18</f>
        <v>0.82000000000000006</v>
      </c>
      <c r="D26" s="6">
        <f t="shared" si="3"/>
        <v>1781.0400000000002</v>
      </c>
      <c r="E26" s="3" t="s">
        <v>25</v>
      </c>
      <c r="F26" s="4" t="s">
        <v>35</v>
      </c>
    </row>
    <row r="27" spans="1:6" ht="30">
      <c r="A27" s="5">
        <f t="shared" si="0"/>
        <v>1985</v>
      </c>
      <c r="B27" s="6">
        <f>2497</f>
        <v>2497</v>
      </c>
      <c r="C27" s="8" t="s">
        <v>19</v>
      </c>
      <c r="D27" s="8" t="s">
        <v>19</v>
      </c>
      <c r="E27" s="3" t="s">
        <v>26</v>
      </c>
      <c r="F27" s="4" t="s">
        <v>17</v>
      </c>
    </row>
    <row r="28" spans="1:6" ht="30">
      <c r="A28" s="5">
        <f t="shared" si="0"/>
        <v>1984</v>
      </c>
      <c r="B28" s="6">
        <f>1903</f>
        <v>1903</v>
      </c>
      <c r="C28" s="7">
        <f>95%</f>
        <v>0.95</v>
      </c>
      <c r="D28" s="6">
        <f t="shared" ref="D28" si="4">C28*B28</f>
        <v>1807.85</v>
      </c>
      <c r="E28" s="3" t="s">
        <v>27</v>
      </c>
      <c r="F28" s="4" t="s">
        <v>20</v>
      </c>
    </row>
    <row r="29" spans="1:6" ht="120">
      <c r="A29" s="5">
        <f t="shared" si="0"/>
        <v>1983</v>
      </c>
      <c r="B29" s="6">
        <f>958</f>
        <v>958</v>
      </c>
      <c r="C29" s="9" t="s">
        <v>19</v>
      </c>
      <c r="D29" s="9" t="s">
        <v>19</v>
      </c>
      <c r="E29" s="3" t="s">
        <v>28</v>
      </c>
      <c r="F29" s="4" t="s">
        <v>33</v>
      </c>
    </row>
    <row r="30" spans="1:6" ht="45">
      <c r="A30" s="5">
        <f t="shared" si="0"/>
        <v>1982</v>
      </c>
      <c r="B30" s="6">
        <f>207</f>
        <v>207</v>
      </c>
      <c r="C30" s="9" t="s">
        <v>19</v>
      </c>
      <c r="D30" s="9" t="s">
        <v>19</v>
      </c>
      <c r="E30" s="3" t="s">
        <v>29</v>
      </c>
      <c r="F30" s="4" t="s">
        <v>18</v>
      </c>
    </row>
    <row r="31" spans="1:6" ht="45">
      <c r="A31" s="5" t="s">
        <v>36</v>
      </c>
      <c r="B31" s="6">
        <f>86</f>
        <v>86</v>
      </c>
      <c r="C31" s="9" t="s">
        <v>19</v>
      </c>
      <c r="D31" s="9" t="s">
        <v>19</v>
      </c>
      <c r="E31" s="3" t="s">
        <v>30</v>
      </c>
      <c r="F31" s="4" t="s">
        <v>32</v>
      </c>
    </row>
    <row r="33" spans="1:6">
      <c r="A33" s="11" t="s">
        <v>37</v>
      </c>
      <c r="B33" s="11"/>
      <c r="C33" s="11"/>
      <c r="D33" s="11"/>
      <c r="E33" s="11"/>
      <c r="F33" s="11"/>
    </row>
  </sheetData>
  <mergeCells count="5">
    <mergeCell ref="A1:F1"/>
    <mergeCell ref="A2:F2"/>
    <mergeCell ref="A3:F3"/>
    <mergeCell ref="A4:F4"/>
    <mergeCell ref="A33:F33"/>
  </mergeCells>
  <pageMargins left="0.7" right="0.7" top="0.75" bottom="0.7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Reintjes</dc:creator>
  <cp:lastModifiedBy>szuckerman</cp:lastModifiedBy>
  <cp:lastPrinted>2010-12-06T18:54:46Z</cp:lastPrinted>
  <dcterms:created xsi:type="dcterms:W3CDTF">2010-12-03T18:10:23Z</dcterms:created>
  <dcterms:modified xsi:type="dcterms:W3CDTF">2011-01-19T17:14:15Z</dcterms:modified>
</cp:coreProperties>
</file>